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tract" sheetId="1" state="visible" r:id="rId1"/>
    <sheet name="Bills" sheetId="2" state="visible" r:id="rId2"/>
    <sheet name="Distribution" sheetId="3" state="visible" r:id="rId3"/>
    <sheet name="Quarters" sheetId="4" state="visible" r:id="rId4"/>
    <sheet name="Components" sheetId="5" state="visible" r:id="rId5"/>
    <sheet name="Indices" sheetId="6" state="visible" r:id="rId6"/>
  </sheets>
  <definedNames>
    <definedName name="_xlnm.Print_Titles" localSheetId="0">'Abstract'!$16:$16</definedName>
    <definedName name="_xlnm.Print_Titles" localSheetId="1">'Bills'!$9:$9</definedName>
    <definedName name="_xlnm.Print_Titles" localSheetId="2">'Distribution'!$9:$9</definedName>
    <definedName name="_xlnm.Print_Titles" localSheetId="3">'Quarters'!$9:$9</definedName>
    <definedName name="_xlnm.Print_Titles" localSheetId="4">'Components'!$7:$7</definedName>
    <definedName name="_xlnm.Print_Titles" localSheetId="5">'Indices'!$9:$9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[&gt;=10000000]##\,##\,##\,##0.00;[&gt;=100000]##\,##\,##0.00;##,##0.00"/>
    <numFmt numFmtId="166" formatCode="0.000%"/>
    <numFmt numFmtId="167" formatCode="yyyy-mm-dd"/>
    <numFmt numFmtId="168" formatCode="dd.mm.yyyy"/>
  </numFmts>
  <fonts count="9">
    <font>
      <name val="Calibri"/>
      <family val="2"/>
      <color theme="1"/>
      <sz val="11"/>
      <scheme val="minor"/>
    </font>
    <font>
      <name val="Calibri"/>
      <b val="1"/>
      <color rgb="001F3A5F"/>
      <sz val="15"/>
    </font>
    <font>
      <name val="Calibri"/>
      <sz val="10"/>
    </font>
    <font>
      <name val="Calibri"/>
      <i val="1"/>
      <color rgb="005B6B7C"/>
      <sz val="10"/>
    </font>
    <font>
      <name val="Calibri"/>
      <b val="1"/>
      <color rgb="00FFFFFF"/>
      <sz val="10"/>
    </font>
    <font>
      <name val="Calibri"/>
      <b val="1"/>
      <sz val="10"/>
    </font>
    <font>
      <name val="Calibri"/>
      <color rgb="000000CC"/>
      <sz val="10"/>
    </font>
    <font>
      <name val="Calibri"/>
      <b val="1"/>
      <color rgb="001F3A5F"/>
      <sz val="10"/>
    </font>
    <font>
      <name val="Calibri"/>
      <i val="1"/>
      <color rgb="005B6B7C"/>
      <sz val="9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B"/>
      </patternFill>
    </fill>
    <fill>
      <patternFill patternType="solid">
        <fgColor rgb="00F3F6FA"/>
      </patternFill>
    </fill>
    <fill>
      <patternFill patternType="solid">
        <fgColor rgb="00E8EEF5"/>
      </patternFill>
    </fill>
    <fill>
      <patternFill patternType="solid">
        <fgColor rgb="00D9E4F0"/>
      </patternFill>
    </fill>
  </fills>
  <borders count="4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 style="thin">
        <color rgb="00B8C2CC"/>
      </left>
      <right style="thin">
        <color rgb="00B8C2CC"/>
      </right>
      <top style="thin">
        <color rgb="001F3A5F"/>
      </top>
      <bottom style="thin">
        <color rgb="00B8C2CC"/>
      </bottom>
    </border>
    <border>
      <left style="thin">
        <color rgb="00B8C2CC"/>
      </left>
      <right style="thin">
        <color rgb="00B8C2CC"/>
      </right>
      <top style="medium">
        <color rgb="001F3A5F"/>
      </top>
      <bottom style="medium">
        <color rgb="001F3A5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/>
    </xf>
    <xf numFmtId="165" fontId="2" fillId="0" borderId="1" applyAlignment="1" pivotButton="0" quotePrefix="0" xfId="0">
      <alignment horizontal="right" vertical="top"/>
    </xf>
    <xf numFmtId="0" fontId="2" fillId="6" borderId="3" applyAlignment="1" pivotButton="0" quotePrefix="0" xfId="0">
      <alignment vertical="top"/>
    </xf>
    <xf numFmtId="0" fontId="5" fillId="6" borderId="3" applyAlignment="1" pivotButton="0" quotePrefix="0" xfId="0">
      <alignment vertical="top"/>
    </xf>
    <xf numFmtId="165" fontId="5" fillId="6" borderId="3" applyAlignment="1" pivotButton="0" quotePrefix="0" xfId="0">
      <alignment horizontal="right" vertical="top"/>
    </xf>
    <xf numFmtId="0" fontId="5" fillId="0" borderId="1" applyAlignment="1" pivotButton="0" quotePrefix="0" xfId="0">
      <alignment vertical="top"/>
    </xf>
    <xf numFmtId="0" fontId="7" fillId="5" borderId="1" applyAlignment="1" pivotButton="0" quotePrefix="0" xfId="0">
      <alignment vertical="top"/>
    </xf>
    <xf numFmtId="0" fontId="2" fillId="5" borderId="1" applyAlignment="1" pivotButton="0" quotePrefix="0" xfId="0">
      <alignment vertical="top"/>
    </xf>
    <xf numFmtId="165" fontId="6" fillId="3" borderId="1" applyAlignment="1" pivotButton="0" quotePrefix="0" xfId="0">
      <alignment horizontal="right" vertical="top"/>
    </xf>
    <xf numFmtId="0" fontId="2" fillId="4" borderId="2" applyAlignment="1" pivotButton="0" quotePrefix="0" xfId="0">
      <alignment vertical="top"/>
    </xf>
    <xf numFmtId="0" fontId="5" fillId="4" borderId="2" applyAlignment="1" pivotButton="0" quotePrefix="0" xfId="0">
      <alignment vertical="top"/>
    </xf>
    <xf numFmtId="165" fontId="5" fillId="4" borderId="2" applyAlignment="1" pivotButton="0" quotePrefix="0" xfId="0">
      <alignment horizontal="right" vertical="top"/>
    </xf>
    <xf numFmtId="168" fontId="2" fillId="0" borderId="1" applyAlignment="1" pivotButton="0" quotePrefix="0" xfId="0">
      <alignment horizontal="right" vertical="top"/>
    </xf>
    <xf numFmtId="1" fontId="2" fillId="0" borderId="1" applyAlignment="1" pivotButton="0" quotePrefix="0" xfId="0">
      <alignment horizontal="right" vertical="top"/>
    </xf>
    <xf numFmtId="165" fontId="5" fillId="0" borderId="1" applyAlignment="1" pivotButton="0" quotePrefix="0" xfId="0">
      <alignment horizontal="right" vertical="top"/>
    </xf>
    <xf numFmtId="10" fontId="2" fillId="0" borderId="1" applyAlignment="1" pivotButton="0" quotePrefix="0" xfId="0">
      <alignment horizontal="right" vertical="top"/>
    </xf>
    <xf numFmtId="164" fontId="2" fillId="0" borderId="1" applyAlignment="1" pivotButton="0" quotePrefix="0" xfId="0">
      <alignment horizontal="right" vertical="top"/>
    </xf>
    <xf numFmtId="0" fontId="8" fillId="0" borderId="1" applyAlignment="1" pivotButton="0" quotePrefix="0" xfId="0">
      <alignment vertical="top" wrapText="1"/>
    </xf>
    <xf numFmtId="166" fontId="2" fillId="0" borderId="1" applyAlignment="1" pivotButton="0" quotePrefix="0" xfId="0">
      <alignment horizontal="right" vertical="top"/>
    </xf>
    <xf numFmtId="165" fontId="8" fillId="0" borderId="1" applyAlignment="1" pivotButton="0" quotePrefix="0" xfId="0">
      <alignment horizontal="right" vertical="top"/>
    </xf>
    <xf numFmtId="10" fontId="6" fillId="3" borderId="1" applyAlignment="1" pivotButton="0" quotePrefix="0" xfId="0">
      <alignment horizontal="right" vertical="top"/>
    </xf>
    <xf numFmtId="0" fontId="2" fillId="0" borderId="1" applyAlignment="1" pivotButton="0" quotePrefix="0" xfId="0">
      <alignment vertical="top" wrapText="1"/>
    </xf>
    <xf numFmtId="10" fontId="5" fillId="4" borderId="2" applyAlignment="1" pivotButton="0" quotePrefix="0" xfId="0">
      <alignment horizontal="right" vertical="top"/>
    </xf>
    <xf numFmtId="2" fontId="6" fillId="3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zoomScale="10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4" customHeight="1">
      <c r="A1" s="1" t="inlineStr">
        <is>
          <t>ABSTRACT OF ESCALATION BILLS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ABC work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RPWA 100 clause 45. Base index: average of Oct-Dec 2025. Escalation = 0.75 × P × (I1 − I0) / I0 × R for each component.</t>
        </is>
      </c>
    </row>
    <row r="9">
      <c r="A9" s="4" t="inlineStr">
        <is>
          <t>Quarter-wise escalation (indices averaged over each calendar quarter)</t>
        </is>
      </c>
    </row>
    <row r="10" ht="30" customHeight="1">
      <c r="A10" s="5" t="inlineStr">
        <is>
          <t>No.</t>
        </is>
      </c>
      <c r="B10" s="5" t="inlineStr">
        <is>
          <t>Quarter</t>
        </is>
      </c>
      <c r="C10" s="5" t="inlineStr">
        <is>
          <t>Period</t>
        </is>
      </c>
      <c r="D10" s="5" t="inlineStr"/>
      <c r="E10" s="5" t="inlineStr">
        <is>
          <t>R - value of work in the quarter (₹)</t>
        </is>
      </c>
      <c r="F10" s="5" t="inlineStr">
        <is>
          <t>Escalation (₹)</t>
        </is>
      </c>
      <c r="G10" s="5" t="inlineStr"/>
      <c r="H10" s="5" t="inlineStr"/>
    </row>
    <row r="11">
      <c r="A11" s="6" t="n">
        <v>1</v>
      </c>
      <c r="B11" s="7" t="inlineStr">
        <is>
          <t>Jan-Mar 2026</t>
        </is>
      </c>
      <c r="C11" s="7" t="inlineStr">
        <is>
          <t>01.01.2026 to 31.03.2026</t>
        </is>
      </c>
      <c r="D11" s="7" t="n"/>
      <c r="E11" s="8">
        <f>'Quarters'!$H$11</f>
        <v/>
      </c>
      <c r="F11" s="8">
        <f>'Quarters'!$I$18</f>
        <v/>
      </c>
      <c r="G11" s="7" t="n"/>
      <c r="H11" s="7" t="n"/>
    </row>
    <row r="12">
      <c r="A12" s="6" t="n">
        <v>2</v>
      </c>
      <c r="B12" s="7" t="inlineStr">
        <is>
          <t>Apr-Jun 2026</t>
        </is>
      </c>
      <c r="C12" s="7" t="inlineStr">
        <is>
          <t>01.04.2026 to 30.06.2026</t>
        </is>
      </c>
      <c r="D12" s="7" t="n"/>
      <c r="E12" s="8">
        <f>'Quarters'!$H$21</f>
        <v/>
      </c>
      <c r="F12" s="8">
        <f>'Quarters'!$I$28</f>
        <v/>
      </c>
      <c r="G12" s="7" t="n"/>
      <c r="H12" s="7" t="n"/>
    </row>
    <row r="13">
      <c r="A13" s="9" t="n"/>
      <c r="B13" s="10" t="inlineStr">
        <is>
          <t>TOTAL</t>
        </is>
      </c>
      <c r="C13" s="9" t="n"/>
      <c r="D13" s="9" t="n"/>
      <c r="E13" s="11">
        <f>SUM(E11:E12)</f>
        <v/>
      </c>
      <c r="F13" s="11">
        <f>SUM(F11:F12)</f>
        <v/>
      </c>
      <c r="G13" s="9" t="n"/>
      <c r="H13" s="9" t="n"/>
    </row>
    <row r="15">
      <c r="A15" s="4" t="inlineStr">
        <is>
          <t>Bill-wise share of the quarterly escalation</t>
        </is>
      </c>
    </row>
    <row r="16" ht="30" customHeight="1">
      <c r="A16" s="5" t="inlineStr">
        <is>
          <t>No.</t>
        </is>
      </c>
      <c r="B16" s="5" t="inlineStr">
        <is>
          <t>Bill</t>
        </is>
      </c>
      <c r="C16" s="5" t="inlineStr">
        <is>
          <t>Period</t>
        </is>
      </c>
      <c r="D16" s="5" t="inlineStr">
        <is>
          <t>Value of work done (₹)</t>
        </is>
      </c>
      <c r="E16" s="5" t="inlineStr">
        <is>
          <t>Eligible value V (₹)</t>
        </is>
      </c>
      <c r="F16" s="5" t="inlineStr">
        <is>
          <t>Escalation this bill (₹)</t>
        </is>
      </c>
      <c r="G16" s="5" t="inlineStr">
        <is>
          <t>Up to previous bill (₹)</t>
        </is>
      </c>
      <c r="H16" s="5" t="inlineStr">
        <is>
          <t>Cumulative (₹)</t>
        </is>
      </c>
    </row>
    <row r="17">
      <c r="A17" s="6" t="n">
        <v>1</v>
      </c>
      <c r="B17" s="7" t="inlineStr">
        <is>
          <t>RA bill 1</t>
        </is>
      </c>
      <c r="C17" s="7" t="inlineStr">
        <is>
          <t>01.01.2026 to 31.01.2026</t>
        </is>
      </c>
      <c r="D17" s="8">
        <f>'Bills'!$H$11</f>
        <v/>
      </c>
      <c r="E17" s="8">
        <f>'Bills'!$H$14</f>
        <v/>
      </c>
      <c r="F17" s="8">
        <f>'Bills'!$I$15</f>
        <v/>
      </c>
      <c r="G17" s="8" t="n">
        <v>0</v>
      </c>
      <c r="H17" s="8">
        <f>G17+F17</f>
        <v/>
      </c>
    </row>
    <row r="18">
      <c r="A18" s="6" t="n">
        <v>2</v>
      </c>
      <c r="B18" s="12" t="inlineStr">
        <is>
          <t>Final bill (Final) (final)</t>
        </is>
      </c>
      <c r="C18" s="7" t="inlineStr">
        <is>
          <t>01.02.2026 to 14.04.2026</t>
        </is>
      </c>
      <c r="D18" s="8">
        <f>'Bills'!$H$18</f>
        <v/>
      </c>
      <c r="E18" s="8">
        <f>'Bills'!$H$21</f>
        <v/>
      </c>
      <c r="F18" s="8">
        <f>'Bills'!$I$22</f>
        <v/>
      </c>
      <c r="G18" s="8">
        <f>H17</f>
        <v/>
      </c>
      <c r="H18" s="8">
        <f>G18+F18</f>
        <v/>
      </c>
    </row>
    <row r="19">
      <c r="A19" s="9" t="n"/>
      <c r="B19" s="10" t="inlineStr">
        <is>
          <t>TOTAL</t>
        </is>
      </c>
      <c r="C19" s="9" t="n"/>
      <c r="D19" s="11">
        <f>SUM(D17:D18)</f>
        <v/>
      </c>
      <c r="E19" s="11">
        <f>SUM(E17:E18)</f>
        <v/>
      </c>
      <c r="F19" s="11">
        <f>SUM(F17:F18)</f>
        <v/>
      </c>
      <c r="G19" s="9" t="n"/>
      <c r="H19" s="9" t="n"/>
    </row>
    <row r="21">
      <c r="B21" s="3" t="inlineStr">
        <is>
          <t>Blue figures in yellow cells (indices, weightages, values of work) are inputs; everything else is a formula.</t>
        </is>
      </c>
    </row>
  </sheetData>
  <mergeCells count="8">
    <mergeCell ref="A1:H1"/>
    <mergeCell ref="A4:H4"/>
    <mergeCell ref="A9:H9"/>
    <mergeCell ref="A3:H3"/>
    <mergeCell ref="A15:H15"/>
    <mergeCell ref="A7:H7"/>
    <mergeCell ref="A2:H2"/>
    <mergeCell ref="A5:H5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12" customWidth="1" min="4" max="4"/>
    <col width="34" customWidth="1" min="5" max="5"/>
    <col width="14" customWidth="1" min="6" max="6"/>
    <col width="14" customWidth="1" min="7" max="7"/>
    <col width="13" customWidth="1" min="8" max="8"/>
    <col width="17" customWidth="1" min="9" max="9"/>
    <col width="70" customWidth="1" min="10" max="10"/>
  </cols>
  <sheetData>
    <row r="1" ht="24" customHeight="1">
      <c r="A1" s="1" t="inlineStr">
        <is>
          <t>ESCALATION - BILL-WISE CALCULATION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ABC work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Current index: Quarterly (CPWD 10CC, RPWA 100 clause 45): average of the 3 months of each calendar quarter; the bills are put to the quarters as set below.</t>
        </is>
      </c>
    </row>
    <row r="9" ht="30" customHeight="1">
      <c r="A9" s="5" t="inlineStr">
        <is>
          <t>Bill</t>
        </is>
      </c>
      <c r="B9" s="5" t="inlineStr">
        <is>
          <t>Component / item</t>
        </is>
      </c>
      <c r="C9" s="5" t="inlineStr">
        <is>
          <t>Weightage</t>
        </is>
      </c>
      <c r="D9" s="5" t="inlineStr">
        <is>
          <t>Base index</t>
        </is>
      </c>
      <c r="E9" s="5" t="inlineStr">
        <is>
          <t>Months (index used)</t>
        </is>
      </c>
      <c r="F9" s="5" t="inlineStr">
        <is>
          <t>Current index</t>
        </is>
      </c>
      <c r="G9" s="5" t="inlineStr">
        <is>
          <t>(I − I0) / I0</t>
        </is>
      </c>
      <c r="H9" s="5" t="inlineStr">
        <is>
          <t>Eligible value V (₹)</t>
        </is>
      </c>
      <c r="I9" s="5" t="inlineStr">
        <is>
          <t>Escalation (₹)</t>
        </is>
      </c>
      <c r="J9" s="5" t="inlineStr">
        <is>
          <t>Calculation (as worked out by the program)</t>
        </is>
      </c>
    </row>
    <row r="10">
      <c r="A10" s="13" t="inlineStr">
        <is>
          <t>RA bill 1</t>
        </is>
      </c>
      <c r="B10" s="13" t="inlineStr">
        <is>
          <t>Running account bill: 01.01.2026 to 31.01.2026</t>
        </is>
      </c>
      <c r="C10" s="14" t="n"/>
      <c r="D10" s="14" t="n"/>
      <c r="E10" s="14" t="n"/>
      <c r="F10" s="14" t="n"/>
      <c r="G10" s="14" t="n"/>
      <c r="H10" s="14" t="n"/>
      <c r="I10" s="14" t="n"/>
    </row>
    <row r="11">
      <c r="A11" s="7" t="n"/>
      <c r="B11" s="7" t="inlineStr">
        <is>
          <t>Value of work done at agreement rates</t>
        </is>
      </c>
      <c r="C11" s="7" t="n"/>
      <c r="D11" s="7" t="n"/>
      <c r="E11" s="7" t="n"/>
      <c r="F11" s="7" t="n"/>
      <c r="G11" s="7" t="n"/>
      <c r="H11" s="15" t="n">
        <v>2500000</v>
      </c>
      <c r="I11" s="7" t="n"/>
    </row>
    <row r="12">
      <c r="A12" s="7" t="n"/>
      <c r="B12" s="7" t="inlineStr">
        <is>
          <t>Less: extra / non-escalable items</t>
        </is>
      </c>
      <c r="C12" s="7" t="n"/>
      <c r="D12" s="7" t="n"/>
      <c r="E12" s="7" t="n"/>
      <c r="F12" s="7" t="n"/>
      <c r="G12" s="7" t="n"/>
      <c r="H12" s="15" t="n">
        <v>0</v>
      </c>
      <c r="I12" s="7" t="n"/>
    </row>
    <row r="13">
      <c r="A13" s="7" t="n"/>
      <c r="B13" s="7" t="inlineStr">
        <is>
          <t>Less: materials issued by the department</t>
        </is>
      </c>
      <c r="C13" s="7" t="n"/>
      <c r="D13" s="7" t="n"/>
      <c r="E13" s="7" t="n"/>
      <c r="F13" s="7" t="n"/>
      <c r="G13" s="7" t="n"/>
      <c r="H13" s="15" t="n">
        <v>0</v>
      </c>
      <c r="I13" s="7" t="n"/>
    </row>
    <row r="14">
      <c r="A14" s="16" t="n"/>
      <c r="B14" s="17" t="inlineStr">
        <is>
          <t>Eligible value V</t>
        </is>
      </c>
      <c r="C14" s="16" t="n"/>
      <c r="D14" s="16" t="n"/>
      <c r="E14" s="16" t="n"/>
      <c r="F14" s="16" t="n"/>
      <c r="G14" s="16" t="n"/>
      <c r="H14" s="18">
        <f>MAX(H11-H12-H13,0)</f>
        <v/>
      </c>
      <c r="I14" s="16" t="n"/>
    </row>
    <row r="15">
      <c r="A15" s="9" t="n"/>
      <c r="B15" s="10" t="inlineStr">
        <is>
          <t>Escalation - RA bill 1 (share of the quarters, see Distribution)</t>
        </is>
      </c>
      <c r="C15" s="9" t="n"/>
      <c r="D15" s="9" t="n"/>
      <c r="E15" s="9" t="n"/>
      <c r="F15" s="9" t="n"/>
      <c r="G15" s="9" t="n"/>
      <c r="H15" s="9" t="n"/>
      <c r="I15" s="11">
        <f>SUMIF('Distribution'!$B:$B,"RA bill 1",'Distribution'!$M:$M)</f>
        <v/>
      </c>
    </row>
    <row r="17">
      <c r="A17" s="13" t="inlineStr">
        <is>
          <t>Final bill (Final)</t>
        </is>
      </c>
      <c r="B17" s="13" t="inlineStr">
        <is>
          <t>Final account bill: 01.02.2026 to 14.04.2026</t>
        </is>
      </c>
      <c r="C17" s="14" t="n"/>
      <c r="D17" s="14" t="n"/>
      <c r="E17" s="14" t="n"/>
      <c r="F17" s="14" t="n"/>
      <c r="G17" s="14" t="n"/>
      <c r="H17" s="14" t="n"/>
      <c r="I17" s="14" t="n"/>
    </row>
    <row r="18">
      <c r="A18" s="7" t="n"/>
      <c r="B18" s="7" t="inlineStr">
        <is>
          <t>Value of work done at agreement rates</t>
        </is>
      </c>
      <c r="C18" s="7" t="n"/>
      <c r="D18" s="7" t="n"/>
      <c r="E18" s="7" t="n"/>
      <c r="F18" s="7" t="n"/>
      <c r="G18" s="7" t="n"/>
      <c r="H18" s="15" t="n">
        <v>5000000</v>
      </c>
      <c r="I18" s="7" t="n"/>
    </row>
    <row r="19">
      <c r="A19" s="7" t="n"/>
      <c r="B19" s="7" t="inlineStr">
        <is>
          <t>Less: extra / non-escalable items</t>
        </is>
      </c>
      <c r="C19" s="7" t="n"/>
      <c r="D19" s="7" t="n"/>
      <c r="E19" s="7" t="n"/>
      <c r="F19" s="7" t="n"/>
      <c r="G19" s="7" t="n"/>
      <c r="H19" s="15" t="n">
        <v>0</v>
      </c>
      <c r="I19" s="7" t="n"/>
    </row>
    <row r="20">
      <c r="A20" s="7" t="n"/>
      <c r="B20" s="7" t="inlineStr">
        <is>
          <t>Less: materials issued by the department</t>
        </is>
      </c>
      <c r="C20" s="7" t="n"/>
      <c r="D20" s="7" t="n"/>
      <c r="E20" s="7" t="n"/>
      <c r="F20" s="7" t="n"/>
      <c r="G20" s="7" t="n"/>
      <c r="H20" s="15" t="n">
        <v>0</v>
      </c>
      <c r="I20" s="7" t="n"/>
    </row>
    <row r="21">
      <c r="A21" s="16" t="n"/>
      <c r="B21" s="17" t="inlineStr">
        <is>
          <t>Eligible value V</t>
        </is>
      </c>
      <c r="C21" s="16" t="n"/>
      <c r="D21" s="16" t="n"/>
      <c r="E21" s="16" t="n"/>
      <c r="F21" s="16" t="n"/>
      <c r="G21" s="16" t="n"/>
      <c r="H21" s="18">
        <f>MAX(H18-H19-H20,0)</f>
        <v/>
      </c>
      <c r="I21" s="16" t="n"/>
    </row>
    <row r="22">
      <c r="A22" s="9" t="n"/>
      <c r="B22" s="10" t="inlineStr">
        <is>
          <t>Escalation - Final bill (Final) (share of the quarters, see Distribution)</t>
        </is>
      </c>
      <c r="C22" s="9" t="n"/>
      <c r="D22" s="9" t="n"/>
      <c r="E22" s="9" t="n"/>
      <c r="F22" s="9" t="n"/>
      <c r="G22" s="9" t="n"/>
      <c r="H22" s="9" t="n"/>
      <c r="I22" s="11">
        <f>SUMIF('Distribution'!$B:$B,"Final bill (Final)",'Distribution'!$M:$M)</f>
        <v/>
      </c>
    </row>
    <row r="24">
      <c r="B24" s="3" t="inlineStr">
        <is>
          <t>* index frozen at the stipulated-completion month (lower of the two).</t>
        </is>
      </c>
    </row>
  </sheetData>
  <mergeCells count="6">
    <mergeCell ref="A7:I7"/>
    <mergeCell ref="A2:I2"/>
    <mergeCell ref="A5:I5"/>
    <mergeCell ref="A1:I1"/>
    <mergeCell ref="A3:I3"/>
    <mergeCell ref="A4:I4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1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9" customWidth="1" min="5" max="5"/>
    <col width="9" customWidth="1" min="6" max="6"/>
    <col width="12" customWidth="1" min="7" max="7"/>
    <col width="12" customWidth="1" min="8" max="8"/>
    <col width="9" customWidth="1" min="9" max="9"/>
    <col width="16" customWidth="1" min="10" max="10"/>
    <col width="14" customWidth="1" min="11" max="11"/>
    <col width="16" customWidth="1" min="12" max="12"/>
    <col width="16" customWidth="1" min="13" max="13"/>
  </cols>
  <sheetData>
    <row r="1" ht="24" customHeight="1">
      <c r="A1" s="1" t="inlineStr">
        <is>
          <t>DISTRIBUTION OF THE BILLS TO THE QUARTERS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ABC work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Each bill is taken in the quarter of its date of measurement (end of the bill period). Share of a bill in a quarter = V × days counted ÷ days of the bill period − deduction; days after the stipulated date 22.04.2026 are not counted; deduction = work up to ₹ 50,00,000.00 (value limit).</t>
        </is>
      </c>
    </row>
    <row r="9" ht="30" customHeight="1">
      <c r="A9" s="5" t="inlineStr">
        <is>
          <t>Quarter</t>
        </is>
      </c>
      <c r="B9" s="5" t="inlineStr">
        <is>
          <t>Bill</t>
        </is>
      </c>
      <c r="C9" s="5" t="inlineStr">
        <is>
          <t>Part from</t>
        </is>
      </c>
      <c r="D9" s="5" t="inlineStr">
        <is>
          <t>Part to</t>
        </is>
      </c>
      <c r="E9" s="5" t="inlineStr">
        <is>
          <t>Days of part</t>
        </is>
      </c>
      <c r="F9" s="5" t="inlineStr">
        <is>
          <t>Days counted</t>
        </is>
      </c>
      <c r="G9" s="5" t="inlineStr">
        <is>
          <t>Bill from</t>
        </is>
      </c>
      <c r="H9" s="5" t="inlineStr">
        <is>
          <t>Bill to</t>
        </is>
      </c>
      <c r="I9" s="5" t="inlineStr">
        <is>
          <t>Days of bill</t>
        </is>
      </c>
      <c r="J9" s="5" t="inlineStr">
        <is>
          <t>Eligible value V (₹)</t>
        </is>
      </c>
      <c r="K9" s="5" t="inlineStr">
        <is>
          <t>Deduction (₹)</t>
        </is>
      </c>
      <c r="L9" s="5" t="inlineStr">
        <is>
          <t>Share in quarter (₹)</t>
        </is>
      </c>
      <c r="M9" s="5" t="inlineStr">
        <is>
          <t>Escalation share (₹)</t>
        </is>
      </c>
    </row>
    <row r="10">
      <c r="A10" s="7" t="inlineStr">
        <is>
          <t>Jan-Mar 2026</t>
        </is>
      </c>
      <c r="B10" s="7" t="inlineStr">
        <is>
          <t>RA bill 1</t>
        </is>
      </c>
      <c r="C10" s="19" t="n">
        <v>46023</v>
      </c>
      <c r="D10" s="19" t="n">
        <v>46053</v>
      </c>
      <c r="E10" s="20">
        <f>D10-C10+1</f>
        <v/>
      </c>
      <c r="F10" s="20">
        <f>MAX(0,MIN(D10,DATE(2026,4,22))-C10+1)</f>
        <v/>
      </c>
      <c r="G10" s="19" t="n">
        <v>46023</v>
      </c>
      <c r="H10" s="19" t="n">
        <v>46053</v>
      </c>
      <c r="I10" s="20">
        <f>H10-G10+1</f>
        <v/>
      </c>
      <c r="J10" s="8">
        <f>'Bills'!$H$14</f>
        <v/>
      </c>
      <c r="K10" s="8" t="n">
        <v>0</v>
      </c>
      <c r="L10" s="8">
        <f>IF(I10=0,0,J10*F10/I10-K10)</f>
        <v/>
      </c>
      <c r="M10" s="8">
        <f>IF('Quarters'!$H$11=0,0,L10*'Quarters'!$I$18/'Quarters'!$H$11)</f>
        <v/>
      </c>
    </row>
    <row r="11">
      <c r="A11" s="7" t="inlineStr">
        <is>
          <t>Apr-Jun 2026</t>
        </is>
      </c>
      <c r="B11" s="7" t="inlineStr">
        <is>
          <t>Final bill (Final)</t>
        </is>
      </c>
      <c r="C11" s="19" t="n">
        <v>46054</v>
      </c>
      <c r="D11" s="19" t="n">
        <v>46126</v>
      </c>
      <c r="E11" s="20">
        <f>D11-C11+1</f>
        <v/>
      </c>
      <c r="F11" s="20">
        <f>MAX(0,MIN(D11,DATE(2026,4,22))-C11+1)</f>
        <v/>
      </c>
      <c r="G11" s="19" t="n">
        <v>46054</v>
      </c>
      <c r="H11" s="19" t="n">
        <v>46126</v>
      </c>
      <c r="I11" s="20">
        <f>H11-G11+1</f>
        <v/>
      </c>
      <c r="J11" s="8">
        <f>'Bills'!$H$21</f>
        <v/>
      </c>
      <c r="K11" s="8" t="n">
        <v>0</v>
      </c>
      <c r="L11" s="8">
        <f>IF(I11=0,0,J11*F11/I11-K11)</f>
        <v/>
      </c>
      <c r="M11" s="8">
        <f>IF('Quarters'!$H$21=0,0,L11*'Quarters'!$I$28/'Quarters'!$H$21)</f>
        <v/>
      </c>
    </row>
  </sheetData>
  <mergeCells count="6">
    <mergeCell ref="A1:M1"/>
    <mergeCell ref="A5:M5"/>
    <mergeCell ref="A4:M4"/>
    <mergeCell ref="A3:M3"/>
    <mergeCell ref="A7:M7"/>
    <mergeCell ref="A2:M2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34" customWidth="1" min="5" max="5"/>
    <col width="14" customWidth="1" min="6" max="6"/>
    <col width="13" customWidth="1" min="7" max="7"/>
    <col width="17" customWidth="1" min="8" max="8"/>
    <col width="17" customWidth="1" min="9" max="9"/>
    <col width="70" customWidth="1" min="10" max="10"/>
  </cols>
  <sheetData>
    <row r="1" ht="24" customHeight="1">
      <c r="A1" s="1" t="inlineStr">
        <is>
          <t>ESCALATION - QUARTER-WISE CALCULATION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ABC work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Index for a quarter = average of its three monthly indices. R = sum of the shares of the bills falling in the quarter (Distribution sheet). Escalation = R × weightage × (I − I0) / I0.</t>
        </is>
      </c>
    </row>
    <row r="9" ht="30" customHeight="1">
      <c r="A9" s="5" t="inlineStr">
        <is>
          <t>Quarter</t>
        </is>
      </c>
      <c r="B9" s="5" t="inlineStr">
        <is>
          <t>Component</t>
        </is>
      </c>
      <c r="C9" s="5" t="inlineStr">
        <is>
          <t>Weightage</t>
        </is>
      </c>
      <c r="D9" s="5" t="inlineStr">
        <is>
          <t>Base index I0</t>
        </is>
      </c>
      <c r="E9" s="5" t="inlineStr">
        <is>
          <t>Months averaged</t>
        </is>
      </c>
      <c r="F9" s="5" t="inlineStr">
        <is>
          <t>Quarter average I</t>
        </is>
      </c>
      <c r="G9" s="5" t="inlineStr">
        <is>
          <t>(I − I0) / I0</t>
        </is>
      </c>
      <c r="H9" s="5" t="inlineStr">
        <is>
          <t>R (₹)</t>
        </is>
      </c>
      <c r="I9" s="5" t="inlineStr">
        <is>
          <t>Escalation (₹)</t>
        </is>
      </c>
      <c r="J9" s="5" t="inlineStr">
        <is>
          <t>Calculation (as worked out by the program)</t>
        </is>
      </c>
    </row>
    <row r="10">
      <c r="A10" s="13" t="inlineStr">
        <is>
          <t>Jan-Mar 2026</t>
        </is>
      </c>
      <c r="B10" s="13" t="inlineStr">
        <is>
          <t>01.01.2026 to 31.03.2026</t>
        </is>
      </c>
      <c r="C10" s="14" t="n"/>
      <c r="D10" s="14" t="n"/>
      <c r="E10" s="14" t="n"/>
      <c r="F10" s="14" t="n"/>
      <c r="G10" s="14" t="n"/>
      <c r="H10" s="14" t="n"/>
      <c r="I10" s="14" t="n"/>
    </row>
    <row r="11">
      <c r="A11" s="7" t="n"/>
      <c r="B11" s="7" t="inlineStr">
        <is>
          <t>R - value of work done in the quarter</t>
        </is>
      </c>
      <c r="C11" s="7" t="n"/>
      <c r="D11" s="7" t="n"/>
      <c r="E11" s="7" t="n"/>
      <c r="F11" s="7" t="n"/>
      <c r="G11" s="7" t="n"/>
      <c r="H11" s="21">
        <f>SUMIF('Distribution'!$A:$A,"Jan-Mar 2026",'Distribution'!$L:$L)</f>
        <v/>
      </c>
      <c r="I11" s="7" t="n"/>
    </row>
    <row r="12">
      <c r="A12" s="7" t="n"/>
      <c r="B12" s="7" t="inlineStr">
        <is>
          <t>Labour</t>
        </is>
      </c>
      <c r="C12" s="22">
        <f>'Components'!$B$8*'Components'!$B$9</f>
        <v/>
      </c>
      <c r="D12" s="23">
        <f>'Components'!$D$9</f>
        <v/>
      </c>
      <c r="E12" s="24" t="inlineStr">
        <is>
          <t>Jan 2026, Feb 2026, Mar 2026</t>
        </is>
      </c>
      <c r="F12" s="23">
        <f>AVERAGE('Indices'!$B$13,'Indices'!$B$14,'Indices'!$B$15)</f>
        <v/>
      </c>
      <c r="G12" s="25">
        <f>IF(OR(D12=0,F12=""),0,(F12-D12)/D12)</f>
        <v/>
      </c>
      <c r="H12" s="26">
        <f>$H$11</f>
        <v/>
      </c>
      <c r="I12" s="8">
        <f>ROUND(H12*C12*G12,2)</f>
        <v/>
      </c>
      <c r="J12" s="24" t="inlineStr">
        <is>
          <t>I = (139.10 + 139.20 + 139.70) / 3 = 139.333;  Labour = 0.75 × 33/100 × (139.333 − 138.100) / 138.100 × 25,00,000.00 = 5,525.89</t>
        </is>
      </c>
    </row>
    <row r="13">
      <c r="A13" s="7" t="n"/>
      <c r="B13" s="7" t="inlineStr">
        <is>
          <t>Material</t>
        </is>
      </c>
      <c r="C13" s="22">
        <f>'Components'!$B$8*'Components'!$B$10</f>
        <v/>
      </c>
      <c r="D13" s="23">
        <f>'Components'!$D$10</f>
        <v/>
      </c>
      <c r="E13" s="24" t="inlineStr">
        <is>
          <t>Jan 2026, Feb 2026, Mar 2026</t>
        </is>
      </c>
      <c r="F13" s="23">
        <f>AVERAGE('Indices'!$C$13,'Indices'!$C$14,'Indices'!$C$15)</f>
        <v/>
      </c>
      <c r="G13" s="25">
        <f>IF(OR(D13=0,F13=""),0,(F13-D13)/D13)</f>
        <v/>
      </c>
      <c r="H13" s="26">
        <f>$H$11</f>
        <v/>
      </c>
      <c r="I13" s="8">
        <f>ROUND(H13*C13*G13,2)</f>
        <v/>
      </c>
      <c r="J13" s="24" t="inlineStr">
        <is>
          <t>I = (102.30 + 103.10 + 104.60) / 3 = 103.333;  Material = 0.75 × 22/100 × (103.333 − 101.433) / 101.433 × 25,00,000.00 = 7,726.75</t>
        </is>
      </c>
    </row>
    <row r="14">
      <c r="A14" s="7" t="n"/>
      <c r="B14" s="7" t="inlineStr">
        <is>
          <t>H S Diesel / petrol</t>
        </is>
      </c>
      <c r="C14" s="22">
        <f>'Components'!$B$8*'Components'!$B$11</f>
        <v/>
      </c>
      <c r="D14" s="23">
        <f>'Components'!$D$11</f>
        <v/>
      </c>
      <c r="E14" s="24" t="inlineStr">
        <is>
          <t>Jan 2026, Feb 2026, Mar 2026</t>
        </is>
      </c>
      <c r="F14" s="23">
        <f>AVERAGE('Indices'!$D$13,'Indices'!$D$14,'Indices'!$D$15)</f>
        <v/>
      </c>
      <c r="G14" s="25">
        <f>IF(OR(D14=0,F14=""),0,(F14-D14)/D14)</f>
        <v/>
      </c>
      <c r="H14" s="26">
        <f>$H$11</f>
        <v/>
      </c>
      <c r="I14" s="8">
        <f>ROUND(H14*C14*G14,2)</f>
        <v/>
      </c>
      <c r="J14" s="24" t="inlineStr">
        <is>
          <t>I = (83.40 + 84.30 + 89.80) / 3 = 85.833;  H S Diesel / petrol = 0.75 × 4/100 × (85.833 − 84.667) / 84.667 × 25,00,000.00 = 1,033.46</t>
        </is>
      </c>
    </row>
    <row r="15">
      <c r="A15" s="7" t="n"/>
      <c r="B15" s="7" t="inlineStr">
        <is>
          <t>Cement</t>
        </is>
      </c>
      <c r="C15" s="22">
        <f>'Components'!$B$8*'Components'!$B$12</f>
        <v/>
      </c>
      <c r="D15" s="23">
        <f>'Components'!$D$12</f>
        <v/>
      </c>
      <c r="E15" s="24" t="inlineStr">
        <is>
          <t>Jan 2026, Feb 2026, Mar 2026</t>
        </is>
      </c>
      <c r="F15" s="23">
        <f>AVERAGE('Indices'!$E$13,'Indices'!$E$14,'Indices'!$E$15)</f>
        <v/>
      </c>
      <c r="G15" s="25">
        <f>IF(OR(D15=0,F15=""),0,(F15-D15)/D15)</f>
        <v/>
      </c>
      <c r="H15" s="26">
        <f>$H$11</f>
        <v/>
      </c>
      <c r="I15" s="8">
        <f>ROUND(H15*C15*G15,2)</f>
        <v/>
      </c>
      <c r="J15" s="24" t="inlineStr">
        <is>
          <t>I = (93.40 + 93.40 + 94.20) / 3 = 93.667;  Cement = 0.75 × 27/100 × (93.667 − 93.433) / 93.433 × 25,00,000.00 = 1,264.27</t>
        </is>
      </c>
    </row>
    <row r="16">
      <c r="A16" s="7" t="n"/>
      <c r="B16" s="7" t="inlineStr">
        <is>
          <t>Iron &amp; steel</t>
        </is>
      </c>
      <c r="C16" s="22">
        <f>'Components'!$B$8*'Components'!$B$13</f>
        <v/>
      </c>
      <c r="D16" s="23">
        <f>'Components'!$D$13</f>
        <v/>
      </c>
      <c r="E16" s="24" t="inlineStr">
        <is>
          <t>Jan 2026, Feb 2026, Mar 2026</t>
        </is>
      </c>
      <c r="F16" s="23">
        <f>AVERAGE('Indices'!$F$13,'Indices'!$F$14,'Indices'!$F$15)</f>
        <v/>
      </c>
      <c r="G16" s="25">
        <f>IF(OR(D16=0,F16=""),0,(F16-D16)/D16)</f>
        <v/>
      </c>
      <c r="H16" s="26">
        <f>$H$11</f>
        <v/>
      </c>
      <c r="I16" s="8">
        <f>ROUND(H16*C16*G16,2)</f>
        <v/>
      </c>
      <c r="J16" s="24" t="inlineStr">
        <is>
          <t>I = (84.40 + 86.90 + 88.70) / 3 = 86.667;  Iron &amp; steel = 0.75 × 4/100 × (86.667 − 79.233) / 79.233 × 25,00,000.00 = 7,036.18</t>
        </is>
      </c>
    </row>
    <row r="17">
      <c r="A17" s="7" t="n"/>
      <c r="B17" s="7" t="inlineStr">
        <is>
          <t>Bitumen</t>
        </is>
      </c>
      <c r="C17" s="22">
        <f>'Components'!$B$8*'Components'!$B$14</f>
        <v/>
      </c>
      <c r="D17" s="23">
        <f>'Components'!$D$14</f>
        <v/>
      </c>
      <c r="E17" s="24" t="inlineStr">
        <is>
          <t>Jan 2026, Feb 2026, Mar 2026</t>
        </is>
      </c>
      <c r="F17" s="23">
        <f>AVERAGE('Indices'!$G$13,'Indices'!$G$14,'Indices'!$G$15)</f>
        <v/>
      </c>
      <c r="G17" s="25">
        <f>IF(OR(D17=0,F17=""),0,(F17-D17)/D17)</f>
        <v/>
      </c>
      <c r="H17" s="26">
        <f>$H$11</f>
        <v/>
      </c>
      <c r="I17" s="8">
        <f>ROUND(H17*C17*G17,2)</f>
        <v/>
      </c>
      <c r="J17" s="24" t="inlineStr">
        <is>
          <t>I = (102.60 + 102.50 + 105.00) / 3 = 103.367;  Bitumen = 0.75 × 10/100 × (103.367 − 93.567) / 93.567 × 25,00,000.00 = 19,638.40</t>
        </is>
      </c>
    </row>
    <row r="18">
      <c r="A18" s="9" t="n"/>
      <c r="B18" s="10" t="inlineStr">
        <is>
          <t>Escalation - Jan-Mar 2026</t>
        </is>
      </c>
      <c r="C18" s="9" t="n"/>
      <c r="D18" s="9" t="n"/>
      <c r="E18" s="9" t="n"/>
      <c r="F18" s="9" t="n"/>
      <c r="G18" s="9" t="n"/>
      <c r="H18" s="9" t="n"/>
      <c r="I18" s="11">
        <f>SUM(I12:I17)</f>
        <v/>
      </c>
    </row>
    <row r="20">
      <c r="A20" s="13" t="inlineStr">
        <is>
          <t>Apr-Jun 2026</t>
        </is>
      </c>
      <c r="B20" s="13" t="inlineStr">
        <is>
          <t>01.04.2026 to 30.06.2026</t>
        </is>
      </c>
      <c r="C20" s="14" t="n"/>
      <c r="D20" s="14" t="n"/>
      <c r="E20" s="14" t="n"/>
      <c r="F20" s="14" t="n"/>
      <c r="G20" s="14" t="n"/>
      <c r="H20" s="14" t="n"/>
      <c r="I20" s="14" t="n"/>
    </row>
    <row r="21">
      <c r="A21" s="7" t="n"/>
      <c r="B21" s="7" t="inlineStr">
        <is>
          <t>R - value of work done in the quarter</t>
        </is>
      </c>
      <c r="C21" s="7" t="n"/>
      <c r="D21" s="7" t="n"/>
      <c r="E21" s="7" t="n"/>
      <c r="F21" s="7" t="n"/>
      <c r="G21" s="7" t="n"/>
      <c r="H21" s="21">
        <f>SUMIF('Distribution'!$A:$A,"Apr-Jun 2026",'Distribution'!$L:$L)</f>
        <v/>
      </c>
      <c r="I21" s="7" t="n"/>
    </row>
    <row r="22">
      <c r="A22" s="7" t="n"/>
      <c r="B22" s="7" t="inlineStr">
        <is>
          <t>Labour</t>
        </is>
      </c>
      <c r="C22" s="22">
        <f>'Components'!$B$8*'Components'!$B$9</f>
        <v/>
      </c>
      <c r="D22" s="23">
        <f>'Components'!$D$9</f>
        <v/>
      </c>
      <c r="E22" s="24" t="inlineStr">
        <is>
          <t>Apr 2026, May 2026, Jun 2026</t>
        </is>
      </c>
      <c r="F22" s="23">
        <f>AVERAGE('Indices'!$B$16,'Indices'!$B$17,'Indices'!$B$18)</f>
        <v/>
      </c>
      <c r="G22" s="25">
        <f>IF(OR(D22=0,F22=""),0,(F22-D22)/D22)</f>
        <v/>
      </c>
      <c r="H22" s="26">
        <f>$H$21</f>
        <v/>
      </c>
      <c r="I22" s="8">
        <f>ROUND(H22*C22*G22,2)</f>
        <v/>
      </c>
      <c r="J22" s="24" t="inlineStr">
        <is>
          <t>I = (139.70 + 141.50 + 142.80) / 3 = 141.333;  Labour = 0.75 × 33/100 × (141.333 − 138.100) / 138.100 × 50,00,000.00 = 28,973.57</t>
        </is>
      </c>
    </row>
    <row r="23">
      <c r="A23" s="7" t="n"/>
      <c r="B23" s="7" t="inlineStr">
        <is>
          <t>Material</t>
        </is>
      </c>
      <c r="C23" s="22">
        <f>'Components'!$B$8*'Components'!$B$10</f>
        <v/>
      </c>
      <c r="D23" s="23">
        <f>'Components'!$D$10</f>
        <v/>
      </c>
      <c r="E23" s="24" t="inlineStr">
        <is>
          <t>Apr 2026, May 2026, Jun 2026</t>
        </is>
      </c>
      <c r="F23" s="23">
        <f>AVERAGE('Indices'!$C$16,'Indices'!$C$17,'Indices'!$C$18)</f>
        <v/>
      </c>
      <c r="G23" s="25">
        <f>IF(OR(D23=0,F23=""),0,(F23-D23)/D23)</f>
        <v/>
      </c>
      <c r="H23" s="26">
        <f>$H$21</f>
        <v/>
      </c>
      <c r="I23" s="8">
        <f>ROUND(H23*C23*G23,2)</f>
        <v/>
      </c>
      <c r="J23" s="24" t="inlineStr">
        <is>
          <t>I = (108.90 + 110.10 + 110.30) / 3 = 109.767;  Material = 0.75 × 22/100 × (109.767 − 101.433) / 101.433 × 50,00,000.00 = 67,778.51</t>
        </is>
      </c>
    </row>
    <row r="24">
      <c r="A24" s="7" t="n"/>
      <c r="B24" s="7" t="inlineStr">
        <is>
          <t>H S Diesel / petrol</t>
        </is>
      </c>
      <c r="C24" s="22">
        <f>'Components'!$B$8*'Components'!$B$11</f>
        <v/>
      </c>
      <c r="D24" s="23">
        <f>'Components'!$D$11</f>
        <v/>
      </c>
      <c r="E24" s="24" t="inlineStr">
        <is>
          <t>Apr 2026, May 2026, Jun 2026</t>
        </is>
      </c>
      <c r="F24" s="23">
        <f>AVERAGE('Indices'!$D$16,'Indices'!$D$17,'Indices'!$D$18)</f>
        <v/>
      </c>
      <c r="G24" s="25">
        <f>IF(OR(D24=0,F24=""),0,(F24-D24)/D24)</f>
        <v/>
      </c>
      <c r="H24" s="26">
        <f>$H$21</f>
        <v/>
      </c>
      <c r="I24" s="8">
        <f>ROUND(H24*C24*G24,2)</f>
        <v/>
      </c>
      <c r="J24" s="24" t="inlineStr">
        <is>
          <t>I = (102.40 + 105.10 + 109.90) / 3 = 105.800;  H S Diesel / petrol = 0.75 × 4/100 × (105.800 − 84.667) / 84.667 × 50,00,000.00 = 37,440.94</t>
        </is>
      </c>
    </row>
    <row r="25">
      <c r="A25" s="7" t="n"/>
      <c r="B25" s="7" t="inlineStr">
        <is>
          <t>Cement</t>
        </is>
      </c>
      <c r="C25" s="22">
        <f>'Components'!$B$8*'Components'!$B$12</f>
        <v/>
      </c>
      <c r="D25" s="23">
        <f>'Components'!$D$12</f>
        <v/>
      </c>
      <c r="E25" s="24" t="inlineStr">
        <is>
          <t>Apr 2026, May 2026, Jun 2026</t>
        </is>
      </c>
      <c r="F25" s="23">
        <f>AVERAGE('Indices'!$E$16,'Indices'!$E$17,'Indices'!$E$18)</f>
        <v/>
      </c>
      <c r="G25" s="25">
        <f>IF(OR(D25=0,F25=""),0,(F25-D25)/D25)</f>
        <v/>
      </c>
      <c r="H25" s="26">
        <f>$H$21</f>
        <v/>
      </c>
      <c r="I25" s="8">
        <f>ROUND(H25*C25*G25,2)</f>
        <v/>
      </c>
      <c r="J25" s="24" t="inlineStr">
        <is>
          <t>I = (95.60 + 95.50 + 95.70) / 3 = 95.600;  Cement = 0.75 × 27/100 × (95.600 − 93.433) / 93.433 × 50,00,000.00 = 23,479.31</t>
        </is>
      </c>
    </row>
    <row r="26">
      <c r="A26" s="7" t="n"/>
      <c r="B26" s="7" t="inlineStr">
        <is>
          <t>Iron &amp; steel</t>
        </is>
      </c>
      <c r="C26" s="22">
        <f>'Components'!$B$8*'Components'!$B$13</f>
        <v/>
      </c>
      <c r="D26" s="23">
        <f>'Components'!$D$13</f>
        <v/>
      </c>
      <c r="E26" s="24" t="inlineStr">
        <is>
          <t>Apr 2026, May 2026, Jun 2026</t>
        </is>
      </c>
      <c r="F26" s="23">
        <f>AVERAGE('Indices'!$F$16,'Indices'!$F$17,'Indices'!$F$18)</f>
        <v/>
      </c>
      <c r="G26" s="25">
        <f>IF(OR(D26=0,F26=""),0,(F26-D26)/D26)</f>
        <v/>
      </c>
      <c r="H26" s="26">
        <f>$H$21</f>
        <v/>
      </c>
      <c r="I26" s="8">
        <f>ROUND(H26*C26*G26,2)</f>
        <v/>
      </c>
      <c r="J26" s="24" t="inlineStr">
        <is>
          <t>I = (90.20 + 89.70 + 84.70) / 3 = 88.200;  Iron &amp; steel = 0.75 × 4/100 × (88.200 − 79.233) / 79.233 × 50,00,000.00 = 16,975.18</t>
        </is>
      </c>
    </row>
    <row r="27">
      <c r="A27" s="7" t="n"/>
      <c r="B27" s="7" t="inlineStr">
        <is>
          <t>Bitumen</t>
        </is>
      </c>
      <c r="C27" s="22">
        <f>'Components'!$B$8*'Components'!$B$14</f>
        <v/>
      </c>
      <c r="D27" s="23">
        <f>'Components'!$D$14</f>
        <v/>
      </c>
      <c r="E27" s="24" t="inlineStr">
        <is>
          <t>Apr 2026, May 2026, Jun 2026</t>
        </is>
      </c>
      <c r="F27" s="23">
        <f>AVERAGE('Indices'!$G$16,'Indices'!$G$17,'Indices'!$G$18)</f>
        <v/>
      </c>
      <c r="G27" s="25">
        <f>IF(OR(D27=0,F27=""),0,(F27-D27)/D27)</f>
        <v/>
      </c>
      <c r="H27" s="26">
        <f>$H$21</f>
        <v/>
      </c>
      <c r="I27" s="8">
        <f>ROUND(H27*C27*G27,2)</f>
        <v/>
      </c>
      <c r="J27" s="24" t="inlineStr">
        <is>
          <t>I = (146.80 + 162.30 + 152.30) / 3 = 153.800;  Bitumen = 0.75 × 10/100 × (153.800 − 93.567) / 93.567 × 50,00,000.00 = 2,41,405.42</t>
        </is>
      </c>
    </row>
    <row r="28">
      <c r="A28" s="9" t="n"/>
      <c r="B28" s="10" t="inlineStr">
        <is>
          <t>Escalation - Apr-Jun 2026</t>
        </is>
      </c>
      <c r="C28" s="9" t="n"/>
      <c r="D28" s="9" t="n"/>
      <c r="E28" s="9" t="n"/>
      <c r="F28" s="9" t="n"/>
      <c r="G28" s="9" t="n"/>
      <c r="H28" s="9" t="n"/>
      <c r="I28" s="11">
        <f>SUM(I22:I27)</f>
        <v/>
      </c>
    </row>
    <row r="30">
      <c r="B30" s="3" t="inlineStr">
        <is>
          <t>* index frozen at the stipulated-completion month (lower of the two).</t>
        </is>
      </c>
    </row>
  </sheetData>
  <mergeCells count="6">
    <mergeCell ref="A7:I7"/>
    <mergeCell ref="A2:I2"/>
    <mergeCell ref="A5:I5"/>
    <mergeCell ref="A1:I1"/>
    <mergeCell ref="A3:I3"/>
    <mergeCell ref="A4:I4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40" customWidth="1" min="3" max="3"/>
    <col width="16" customWidth="1" min="4" max="4"/>
  </cols>
  <sheetData>
    <row r="1" ht="24" customHeight="1">
      <c r="A1" s="1" t="inlineStr">
        <is>
          <t>PRICE VARIATION COMPONENTS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ABC work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 ht="30" customHeight="1">
      <c r="A7" s="5" t="inlineStr">
        <is>
          <t>Component</t>
        </is>
      </c>
      <c r="B7" s="5" t="inlineStr">
        <is>
          <t>P (%)</t>
        </is>
      </c>
      <c r="C7" s="5" t="inlineStr">
        <is>
          <t>Index series</t>
        </is>
      </c>
      <c r="D7" s="5" t="inlineStr">
        <is>
          <t>Base index (average of Oct-Dec 2025)</t>
        </is>
      </c>
    </row>
    <row r="8">
      <c r="A8" s="7" t="inlineStr">
        <is>
          <t>Adjustable portion of R (clause 45)</t>
        </is>
      </c>
      <c r="B8" s="27" t="n">
        <v>0.75</v>
      </c>
      <c r="C8" s="7" t="inlineStr">
        <is>
          <t>-</t>
        </is>
      </c>
      <c r="D8" s="7" t="n"/>
    </row>
    <row r="9">
      <c r="A9" s="7" t="inlineStr">
        <is>
          <t>Labour</t>
        </is>
      </c>
      <c r="B9" s="27" t="n">
        <v>0.33</v>
      </c>
      <c r="C9" s="28" t="inlineStr">
        <is>
          <t>CPI-IW Bhilwara (Labour Bureau, 2016=100)</t>
        </is>
      </c>
      <c r="D9" s="23">
        <f>AVERAGE('Indices'!$B$10,'Indices'!$B$11,'Indices'!$B$12)</f>
        <v/>
      </c>
    </row>
    <row r="10">
      <c r="A10" s="7" t="inlineStr">
        <is>
          <t>Material</t>
        </is>
      </c>
      <c r="B10" s="27" t="n">
        <v>0.22</v>
      </c>
      <c r="C10" s="28" t="inlineStr">
        <is>
          <t>WPI All Commodities (OEA code 1000000000, 2022-23=100)</t>
        </is>
      </c>
      <c r="D10" s="23">
        <f>AVERAGE('Indices'!$C$10,'Indices'!$C$11,'Indices'!$C$12)</f>
        <v/>
      </c>
    </row>
    <row r="11">
      <c r="A11" s="7" t="inlineStr">
        <is>
          <t>H S Diesel / petrol</t>
        </is>
      </c>
      <c r="B11" s="27" t="n">
        <v>0.04</v>
      </c>
      <c r="C11" s="28" t="inlineStr">
        <is>
          <t>WPI High Speed Diesel (HSD) (OEA code 1202010005, 2022-23=100)</t>
        </is>
      </c>
      <c r="D11" s="23">
        <f>AVERAGE('Indices'!$D$10,'Indices'!$D$11,'Indices'!$D$12)</f>
        <v/>
      </c>
    </row>
    <row r="12">
      <c r="A12" s="7" t="inlineStr">
        <is>
          <t>Cement</t>
        </is>
      </c>
      <c r="B12" s="27" t="n">
        <v>0.27</v>
      </c>
      <c r="C12" s="28" t="inlineStr">
        <is>
          <t>WPI Manufacture of cement, lime and plaster (OEA code 1313050000, 2022-23=100)</t>
        </is>
      </c>
      <c r="D12" s="23">
        <f>AVERAGE('Indices'!$E$10,'Indices'!$E$11,'Indices'!$E$12)</f>
        <v/>
      </c>
    </row>
    <row r="13">
      <c r="A13" s="7" t="inlineStr">
        <is>
          <t>Iron &amp; steel</t>
        </is>
      </c>
      <c r="B13" s="27" t="n">
        <v>0.04</v>
      </c>
      <c r="C13" s="28" t="inlineStr">
        <is>
          <t>WPI Bars and Rods of Mild steel (OEA code 1314010014, 2022-23=100)</t>
        </is>
      </c>
      <c r="D13" s="23">
        <f>AVERAGE('Indices'!$F$10,'Indices'!$F$11,'Indices'!$F$12)</f>
        <v/>
      </c>
    </row>
    <row r="14">
      <c r="A14" s="7" t="inlineStr">
        <is>
          <t>Bitumen</t>
        </is>
      </c>
      <c r="B14" s="27" t="n">
        <v>0.1</v>
      </c>
      <c r="C14" s="28" t="inlineStr">
        <is>
          <t>WPI Bitumen (OEA code 1202010007, 2022-23=100)</t>
        </is>
      </c>
      <c r="D14" s="23">
        <f>AVERAGE('Indices'!$G$10,'Indices'!$G$11,'Indices'!$G$12)</f>
        <v/>
      </c>
    </row>
    <row r="15">
      <c r="A15" s="17" t="inlineStr">
        <is>
          <t>Total of P (must be 100 %)</t>
        </is>
      </c>
      <c r="B15" s="29">
        <f>SUM(B9:B14)</f>
        <v/>
      </c>
      <c r="C15" s="16" t="n"/>
      <c r="D15" s="16" t="n"/>
    </row>
  </sheetData>
  <mergeCells count="5">
    <mergeCell ref="A1:D1"/>
    <mergeCell ref="A5:D5"/>
    <mergeCell ref="A4:D4"/>
    <mergeCell ref="A3:D3"/>
    <mergeCell ref="A2:D2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4" customHeight="1">
      <c r="A1" s="1" t="inlineStr">
        <is>
          <t>PRICE INDICES (monthly)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ABC work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Published monthly indices (blue cells, editable). CPI-IW from the Labour Bureau index database (base 2016 = 100); WPI from the Office of the Economic Adviser.</t>
        </is>
      </c>
    </row>
    <row r="9" ht="30" customHeight="1">
      <c r="A9" s="5" t="inlineStr">
        <is>
          <t>Month</t>
        </is>
      </c>
      <c r="B9" s="5" t="inlineStr">
        <is>
          <t>CPI-IW Bhilwara (Labour Bureau, 2016=100)</t>
        </is>
      </c>
      <c r="C9" s="5" t="inlineStr">
        <is>
          <t>WPI All Commodities (OEA code 1000000000, 2022-23=100)</t>
        </is>
      </c>
      <c r="D9" s="5" t="inlineStr">
        <is>
          <t>WPI High Speed Diesel (HSD) (OEA code 1202010005, 2022-23=100)</t>
        </is>
      </c>
      <c r="E9" s="5" t="inlineStr">
        <is>
          <t>WPI Manufacture of cement, lime and plaster (OEA code 1313050000, 2022-23=100)</t>
        </is>
      </c>
      <c r="F9" s="5" t="inlineStr">
        <is>
          <t>WPI Bars and Rods of Mild steel (OEA code 1314010014, 2022-23=100)</t>
        </is>
      </c>
      <c r="G9" s="5" t="inlineStr">
        <is>
          <t>WPI Bitumen (OEA code 1202010007, 2022-23=100)</t>
        </is>
      </c>
    </row>
    <row r="10">
      <c r="A10" s="12" t="inlineStr">
        <is>
          <t>Oct 2025 (base)</t>
        </is>
      </c>
      <c r="B10" s="30" t="n">
        <v>138</v>
      </c>
      <c r="C10" s="30" t="n">
        <v>100.9</v>
      </c>
      <c r="D10" s="30" t="n">
        <v>84.59999999999999</v>
      </c>
      <c r="E10" s="30" t="n">
        <v>93.59999999999999</v>
      </c>
      <c r="F10" s="30" t="n">
        <v>79.3</v>
      </c>
      <c r="G10" s="30" t="n">
        <v>92.09999999999999</v>
      </c>
    </row>
    <row r="11">
      <c r="A11" s="12" t="inlineStr">
        <is>
          <t>Nov 2025 (base)</t>
        </is>
      </c>
      <c r="B11" s="30" t="n">
        <v>138</v>
      </c>
      <c r="C11" s="30" t="n">
        <v>101.5</v>
      </c>
      <c r="D11" s="30" t="n">
        <v>84.8</v>
      </c>
      <c r="E11" s="30" t="n">
        <v>93.5</v>
      </c>
      <c r="F11" s="30" t="n">
        <v>78.59999999999999</v>
      </c>
      <c r="G11" s="30" t="n">
        <v>90.7</v>
      </c>
    </row>
    <row r="12">
      <c r="A12" s="12" t="inlineStr">
        <is>
          <t>Dec 2025 (base)</t>
        </is>
      </c>
      <c r="B12" s="30" t="n">
        <v>138.3</v>
      </c>
      <c r="C12" s="30" t="n">
        <v>101.9</v>
      </c>
      <c r="D12" s="30" t="n">
        <v>84.59999999999999</v>
      </c>
      <c r="E12" s="30" t="n">
        <v>93.2</v>
      </c>
      <c r="F12" s="30" t="n">
        <v>79.8</v>
      </c>
      <c r="G12" s="30" t="n">
        <v>97.90000000000001</v>
      </c>
    </row>
    <row r="13">
      <c r="A13" s="7" t="inlineStr">
        <is>
          <t>Jan 2026</t>
        </is>
      </c>
      <c r="B13" s="30" t="n">
        <v>139.1</v>
      </c>
      <c r="C13" s="30" t="n">
        <v>102.3</v>
      </c>
      <c r="D13" s="30" t="n">
        <v>83.40000000000001</v>
      </c>
      <c r="E13" s="30" t="n">
        <v>93.40000000000001</v>
      </c>
      <c r="F13" s="30" t="n">
        <v>84.40000000000001</v>
      </c>
      <c r="G13" s="30" t="n">
        <v>102.6</v>
      </c>
    </row>
    <row r="14">
      <c r="A14" s="7" t="inlineStr">
        <is>
          <t>Feb 2026</t>
        </is>
      </c>
      <c r="B14" s="30" t="n">
        <v>139.2</v>
      </c>
      <c r="C14" s="30" t="n">
        <v>103.1</v>
      </c>
      <c r="D14" s="30" t="n">
        <v>84.3</v>
      </c>
      <c r="E14" s="30" t="n">
        <v>93.40000000000001</v>
      </c>
      <c r="F14" s="30" t="n">
        <v>86.90000000000001</v>
      </c>
      <c r="G14" s="30" t="n">
        <v>102.5</v>
      </c>
    </row>
    <row r="15">
      <c r="A15" s="7" t="inlineStr">
        <is>
          <t>Mar 2026</t>
        </is>
      </c>
      <c r="B15" s="30" t="n">
        <v>139.7</v>
      </c>
      <c r="C15" s="30" t="n">
        <v>104.6</v>
      </c>
      <c r="D15" s="30" t="n">
        <v>89.8</v>
      </c>
      <c r="E15" s="30" t="n">
        <v>94.2</v>
      </c>
      <c r="F15" s="30" t="n">
        <v>88.7</v>
      </c>
      <c r="G15" s="30" t="n">
        <v>105</v>
      </c>
    </row>
    <row r="16">
      <c r="A16" s="7" t="inlineStr">
        <is>
          <t>Apr 2026</t>
        </is>
      </c>
      <c r="B16" s="30" t="n">
        <v>139.7</v>
      </c>
      <c r="C16" s="30" t="n">
        <v>108.9</v>
      </c>
      <c r="D16" s="30" t="n">
        <v>102.4</v>
      </c>
      <c r="E16" s="30" t="n">
        <v>95.59999999999999</v>
      </c>
      <c r="F16" s="30" t="n">
        <v>90.2</v>
      </c>
      <c r="G16" s="30" t="n">
        <v>146.8</v>
      </c>
    </row>
    <row r="17">
      <c r="A17" s="7" t="inlineStr">
        <is>
          <t>May 2026</t>
        </is>
      </c>
      <c r="B17" s="30" t="n">
        <v>141.5</v>
      </c>
      <c r="C17" s="30" t="n">
        <v>110.1</v>
      </c>
      <c r="D17" s="30" t="n">
        <v>105.1</v>
      </c>
      <c r="E17" s="30" t="n">
        <v>95.5</v>
      </c>
      <c r="F17" s="30" t="n">
        <v>89.7</v>
      </c>
      <c r="G17" s="30" t="n">
        <v>162.3</v>
      </c>
    </row>
    <row r="18">
      <c r="A18" s="7" t="inlineStr">
        <is>
          <t>Jun 2026</t>
        </is>
      </c>
      <c r="B18" s="30" t="n">
        <v>142.8</v>
      </c>
      <c r="C18" s="30" t="n">
        <v>110.3</v>
      </c>
      <c r="D18" s="30" t="n">
        <v>109.9</v>
      </c>
      <c r="E18" s="30" t="n">
        <v>95.7</v>
      </c>
      <c r="F18" s="30" t="n">
        <v>84.7</v>
      </c>
      <c r="G18" s="30" t="n">
        <v>152.3</v>
      </c>
    </row>
  </sheetData>
  <mergeCells count="5">
    <mergeCell ref="A1:G1"/>
    <mergeCell ref="A3:G3"/>
    <mergeCell ref="A4:G4"/>
    <mergeCell ref="A2:G2"/>
    <mergeCell ref="A5:G5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ABC work - escalation</dc:title>
  <dcterms:created xsi:type="dcterms:W3CDTF">2026-10-31T01:50:52Z</dcterms:created>
  <dcterms:modified xsi:type="dcterms:W3CDTF">2026-10-31T01:50:52Z</dcterms:modified>
</cp:coreProperties>
</file>